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0" windowWidth="20120" windowHeight="800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19" i="1" l="1"/>
  <c r="B21" i="1"/>
  <c r="D35" i="1" l="1"/>
  <c r="D40" i="1" s="1"/>
  <c r="D19" i="1"/>
  <c r="D31" i="1" s="1"/>
  <c r="D32" i="1" s="1"/>
  <c r="D41" i="1"/>
  <c r="C48" i="1"/>
  <c r="D48" i="1"/>
  <c r="B48" i="1"/>
  <c r="C40" i="1"/>
  <c r="B40" i="1"/>
  <c r="C36" i="1"/>
  <c r="C41" i="1" s="1"/>
  <c r="C20" i="1"/>
  <c r="C30" i="1"/>
  <c r="C21" i="1"/>
  <c r="C19" i="1"/>
  <c r="B31" i="1"/>
  <c r="B32" i="1" s="1"/>
  <c r="B36" i="1"/>
  <c r="B41" i="1" s="1"/>
  <c r="C37" i="1" l="1"/>
  <c r="D37" i="1"/>
  <c r="D44" i="1" s="1"/>
  <c r="D49" i="1" s="1"/>
  <c r="B37" i="1"/>
  <c r="C31" i="1"/>
  <c r="C32" i="1" s="1"/>
  <c r="D42" i="1"/>
  <c r="C42" i="1"/>
  <c r="B42" i="1"/>
  <c r="B44" i="1"/>
  <c r="B49" i="1" s="1"/>
  <c r="C44" i="1" l="1"/>
  <c r="C49" i="1" s="1"/>
</calcChain>
</file>

<file path=xl/comments1.xml><?xml version="1.0" encoding="utf-8"?>
<comments xmlns="http://schemas.openxmlformats.org/spreadsheetml/2006/main">
  <authors>
    <author>Mette</author>
  </authors>
  <commentList>
    <comment ref="B20" authorId="0">
      <text>
        <r>
          <rPr>
            <sz val="9"/>
            <color indexed="81"/>
            <rFont val="Tahoma"/>
            <family val="2"/>
          </rPr>
          <t>0 fordi at det kan modregnes i moms</t>
        </r>
      </text>
    </comment>
    <comment ref="C30" authorId="0">
      <text>
        <r>
          <rPr>
            <sz val="9"/>
            <color indexed="81"/>
            <rFont val="Tahoma"/>
            <family val="2"/>
          </rPr>
          <t>Henviser til Nabotjek som angiver en merindtægt på 37 kr pr. gris</t>
        </r>
      </text>
    </comment>
    <comment ref="B35" authorId="0">
      <text>
        <r>
          <rPr>
            <sz val="9"/>
            <color indexed="81"/>
            <rFont val="Tahoma"/>
            <family val="2"/>
          </rPr>
          <t>Han sprøjter mindre end gennemsnittet så hans hektarafgift på pesticider er 272. Til sammenligning betaler gennemsnittet 341 pr ha.</t>
        </r>
      </text>
    </comment>
    <comment ref="B40" authorId="0">
      <text>
        <r>
          <rPr>
            <sz val="9"/>
            <color indexed="81"/>
            <rFont val="Tahoma"/>
            <family val="2"/>
          </rPr>
          <t xml:space="preserve">Han sprøjter mindre end gennemsnittet så hans hektarafgift på pesticider er 272. Til sammenligning betaler gennemsnittet 341 pr ha.
</t>
        </r>
      </text>
    </comment>
  </commentList>
</comments>
</file>

<file path=xl/sharedStrings.xml><?xml version="1.0" encoding="utf-8"?>
<sst xmlns="http://schemas.openxmlformats.org/spreadsheetml/2006/main" count="55" uniqueCount="46">
  <si>
    <t>Jordtilliggende, ha</t>
  </si>
  <si>
    <t>Årssøer, stk</t>
  </si>
  <si>
    <t>Fravænnede grise, stk 7 kg</t>
  </si>
  <si>
    <t>Heraf salg, stk. v 7 kg</t>
  </si>
  <si>
    <t>Producerede, stk. 7-30 kg</t>
  </si>
  <si>
    <t>Salg, stk v 30 kg</t>
  </si>
  <si>
    <t>Slagtesvin producerede, stk</t>
  </si>
  <si>
    <t>Forbrug el, baseret på normtal, kWh/år</t>
  </si>
  <si>
    <t>Pesticidafgift, kr</t>
  </si>
  <si>
    <t>PSO-afgift</t>
  </si>
  <si>
    <t>Produktionsafgift, slagtesøer, kr</t>
  </si>
  <si>
    <t>Prod.afgift, eksportgrise v 30 kg, kr</t>
  </si>
  <si>
    <t>Produktionsafgift, slagtesvin, kr</t>
  </si>
  <si>
    <t>Fosforafgift, foder, kr</t>
  </si>
  <si>
    <t>Foderafgift, 740 søer, kr</t>
  </si>
  <si>
    <t>Foderafgift, 16.200 smågrise, kr</t>
  </si>
  <si>
    <t>Foderafgift, 11.500 slagtesvin, kr</t>
  </si>
  <si>
    <t>Statsafgift, medicin, kr</t>
  </si>
  <si>
    <t>Indbetalte afgifter og skatter 2013</t>
  </si>
  <si>
    <t xml:space="preserve">Oversigt over betalte skatter og afgifter. </t>
  </si>
  <si>
    <t>Jordskat</t>
  </si>
  <si>
    <t>Planteavl</t>
  </si>
  <si>
    <t>Distributionsafgift til Energinet.dk</t>
  </si>
  <si>
    <t>Pauschal mehrwertsteuer</t>
  </si>
  <si>
    <t>Kødkontrol</t>
  </si>
  <si>
    <t>Total for planteavl</t>
  </si>
  <si>
    <t>Total for bedrift</t>
  </si>
  <si>
    <t>Pesticidafgift pr. ha.</t>
  </si>
  <si>
    <t>Jordskat pr. ha.</t>
  </si>
  <si>
    <t>Afgifter pr. ha</t>
  </si>
  <si>
    <t>Total tabt dækningsbidrag pga. N gødningskvote</t>
  </si>
  <si>
    <t>Tabt dækningbidrag pga. dansk N gødningskvote pr. ha, inkl. Lavt proteinindhold i kort, antaget</t>
  </si>
  <si>
    <t>Total omkostning for Henrik Mortensens svinebrug</t>
  </si>
  <si>
    <t>Tyskland</t>
  </si>
  <si>
    <t>Henrik Mortensens svinebrug</t>
  </si>
  <si>
    <t>NA</t>
  </si>
  <si>
    <t>Elafgift</t>
  </si>
  <si>
    <t>Sverige</t>
  </si>
  <si>
    <t>Planteavlsafgifter pr. ha.</t>
  </si>
  <si>
    <t>Svin</t>
  </si>
  <si>
    <t>Afgift per svin (16200)</t>
  </si>
  <si>
    <t>Total for svin ekskl. Kødkontrol</t>
  </si>
  <si>
    <t>Notat om afgifter og skatter for et konkret svinbrug sammenlignet med vilkår i Tyskland og Sverige</t>
  </si>
  <si>
    <t xml:space="preserve"> </t>
  </si>
  <si>
    <t>Af TVR, Thomas Clausen og Søren Sørensen</t>
  </si>
  <si>
    <t>Dato: 10-11-2015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</si>
</sst>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1" applyNumberFormat="1" applyFont="1"/>
    <xf numFmtId="0" fontId="0" fillId="2" borderId="0" xfId="0" applyFill="1"/>
    <xf numFmtId="0" fontId="4" fillId="0" borderId="0" xfId="0" applyFont="1"/>
    <xf numFmtId="164" fontId="0" fillId="0" borderId="1" xfId="1" applyNumberFormat="1" applyFont="1" applyBorder="1"/>
    <xf numFmtId="0" fontId="0" fillId="0" borderId="5" xfId="0" applyBorder="1"/>
    <xf numFmtId="164" fontId="0" fillId="0" borderId="6" xfId="1" applyNumberFormat="1" applyFont="1" applyBorder="1"/>
    <xf numFmtId="0" fontId="0" fillId="0" borderId="7" xfId="0" applyBorder="1"/>
    <xf numFmtId="164" fontId="0" fillId="0" borderId="8" xfId="1" applyNumberFormat="1" applyFont="1" applyBorder="1"/>
    <xf numFmtId="0" fontId="0" fillId="0" borderId="9" xfId="0" applyBorder="1"/>
    <xf numFmtId="164" fontId="0" fillId="0" borderId="10" xfId="1" applyNumberFormat="1" applyFont="1" applyBorder="1"/>
    <xf numFmtId="164" fontId="0" fillId="0" borderId="12" xfId="1" applyNumberFormat="1" applyFont="1" applyBorder="1"/>
    <xf numFmtId="164" fontId="0" fillId="0" borderId="14" xfId="1" applyNumberFormat="1" applyFont="1" applyBorder="1"/>
    <xf numFmtId="0" fontId="0" fillId="3" borderId="16" xfId="0" applyFill="1" applyBorder="1"/>
    <xf numFmtId="164" fontId="0" fillId="3" borderId="17" xfId="1" applyNumberFormat="1" applyFont="1" applyFill="1" applyBorder="1"/>
    <xf numFmtId="0" fontId="0" fillId="0" borderId="0" xfId="0" applyBorder="1"/>
    <xf numFmtId="164" fontId="0" fillId="0" borderId="0" xfId="1" applyNumberFormat="1" applyFont="1" applyBorder="1"/>
    <xf numFmtId="0" fontId="0" fillId="0" borderId="0" xfId="0" applyAlignment="1">
      <alignment horizontal="center" vertical="center"/>
    </xf>
    <xf numFmtId="0" fontId="0" fillId="0" borderId="4" xfId="0" applyBorder="1"/>
    <xf numFmtId="164" fontId="0" fillId="0" borderId="6" xfId="0" applyNumberFormat="1" applyBorder="1"/>
    <xf numFmtId="0" fontId="0" fillId="0" borderId="6" xfId="0" applyBorder="1"/>
    <xf numFmtId="164" fontId="0" fillId="0" borderId="18" xfId="1" applyNumberFormat="1" applyFont="1" applyBorder="1"/>
    <xf numFmtId="164" fontId="0" fillId="0" borderId="0" xfId="0" applyNumberFormat="1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164" fontId="0" fillId="0" borderId="1" xfId="0" applyNumberFormat="1" applyBorder="1"/>
    <xf numFmtId="164" fontId="0" fillId="0" borderId="8" xfId="0" applyNumberFormat="1" applyBorder="1"/>
    <xf numFmtId="0" fontId="0" fillId="0" borderId="14" xfId="0" applyFill="1" applyBorder="1"/>
    <xf numFmtId="164" fontId="0" fillId="2" borderId="0" xfId="1" applyNumberFormat="1" applyFont="1" applyFill="1" applyBorder="1"/>
    <xf numFmtId="164" fontId="0" fillId="0" borderId="21" xfId="1" applyNumberFormat="1" applyFont="1" applyBorder="1"/>
    <xf numFmtId="164" fontId="0" fillId="0" borderId="21" xfId="0" applyNumberFormat="1" applyBorder="1"/>
    <xf numFmtId="164" fontId="0" fillId="0" borderId="4" xfId="0" applyNumberFormat="1" applyBorder="1"/>
    <xf numFmtId="0" fontId="0" fillId="2" borderId="12" xfId="0" applyFill="1" applyBorder="1"/>
    <xf numFmtId="0" fontId="0" fillId="0" borderId="8" xfId="0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2" fillId="0" borderId="15" xfId="1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64" fontId="0" fillId="0" borderId="2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21" xfId="0" applyBorder="1"/>
    <xf numFmtId="0" fontId="0" fillId="4" borderId="9" xfId="0" applyFill="1" applyBorder="1"/>
    <xf numFmtId="164" fontId="0" fillId="4" borderId="18" xfId="1" applyNumberFormat="1" applyFont="1" applyFill="1" applyBorder="1"/>
    <xf numFmtId="164" fontId="0" fillId="4" borderId="10" xfId="1" applyNumberFormat="1" applyFont="1" applyFill="1" applyBorder="1"/>
    <xf numFmtId="164" fontId="0" fillId="0" borderId="3" xfId="1" applyNumberFormat="1" applyFont="1" applyBorder="1"/>
    <xf numFmtId="164" fontId="0" fillId="0" borderId="7" xfId="1" applyNumberFormat="1" applyFont="1" applyBorder="1"/>
    <xf numFmtId="164" fontId="0" fillId="4" borderId="9" xfId="1" applyNumberFormat="1" applyFont="1" applyFill="1" applyBorder="1"/>
    <xf numFmtId="0" fontId="0" fillId="2" borderId="0" xfId="0" applyFill="1" applyBorder="1"/>
    <xf numFmtId="0" fontId="0" fillId="2" borderId="6" xfId="0" applyFill="1" applyBorder="1"/>
    <xf numFmtId="0" fontId="5" fillId="0" borderId="0" xfId="0" applyFont="1"/>
    <xf numFmtId="14" fontId="0" fillId="0" borderId="0" xfId="0" applyNumberFormat="1" applyAlignment="1">
      <alignment horizontal="left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678658</xdr:colOff>
      <xdr:row>2</xdr:row>
      <xdr:rowOff>130969</xdr:rowOff>
    </xdr:from>
    <xdr:to>
      <xdr:col>9</xdr:col>
      <xdr:colOff>71439</xdr:colOff>
      <xdr:row>15</xdr:row>
      <xdr:rowOff>154782</xdr:rowOff>
    </xdr:to>
    <xdr:sp macro="" textlink="">
      <xdr:nvSpPr>
        <xdr:cNvPr id="2" name="Tekstboks 1"/>
        <xdr:cNvSpPr txBox="1"/>
      </xdr:nvSpPr>
      <xdr:spPr>
        <a:xfrm>
          <a:off x="4941096" y="666750"/>
          <a:ext cx="4119562" cy="2881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600" b="1" u="sng"/>
            <a:t>Fremgangsmåde for notat:</a:t>
          </a:r>
        </a:p>
        <a:p>
          <a:r>
            <a:rPr lang="da-DK" sz="1600"/>
            <a:t>Med udgangspunkt</a:t>
          </a:r>
          <a:r>
            <a:rPr lang="da-DK" sz="1600" baseline="0"/>
            <a:t> i Henrik Mortensens svinebrug (se case materiale nederst) har vi beregnet omkostningerne af skatter og afgifter i Danmark. Vi har efterfølgende lavet tilsvarende beregninger med vilkår fra Tyskland og Sverige.</a:t>
          </a:r>
        </a:p>
        <a:p>
          <a:r>
            <a:rPr lang="da-DK" sz="1600" baseline="0"/>
            <a:t>Vilkårene er baseret på tal fra casematerialet af TVR 5/11/2015.</a:t>
          </a:r>
        </a:p>
        <a:p>
          <a:r>
            <a:rPr lang="da-DK" sz="1600" baseline="0"/>
            <a:t>Tal for Henrik Mortensens bedrift, stammer fra mail af 17/8/2015.</a:t>
          </a:r>
          <a:endParaRPr lang="da-DK" sz="1600"/>
        </a:p>
      </xdr:txBody>
    </xdr:sp>
    <xdr:clientData/>
  </xdr:twoCellAnchor>
  <xdr:twoCellAnchor>
    <xdr:from>
      <xdr:col>0</xdr:col>
      <xdr:colOff>95250</xdr:colOff>
      <xdr:row>51</xdr:row>
      <xdr:rowOff>178593</xdr:rowOff>
    </xdr:from>
    <xdr:to>
      <xdr:col>8</xdr:col>
      <xdr:colOff>0</xdr:colOff>
      <xdr:row>76</xdr:row>
      <xdr:rowOff>107156</xdr:rowOff>
    </xdr:to>
    <xdr:sp macro="" textlink="">
      <xdr:nvSpPr>
        <xdr:cNvPr id="3" name="Tekstboks 2"/>
        <xdr:cNvSpPr txBox="1"/>
      </xdr:nvSpPr>
      <xdr:spPr>
        <a:xfrm>
          <a:off x="95250" y="11965781"/>
          <a:ext cx="8286750" cy="46910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Henrik Mortensen Case, skatter og afgifter</a:t>
          </a:r>
        </a:p>
        <a:p>
          <a:r>
            <a:rPr lang="da-DK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da-DK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Henrik Mortensen	</a:t>
          </a:r>
        </a:p>
        <a:p>
          <a:r>
            <a:rPr lang="da-DK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Oversigt over indbetalte produktions- og øvrige afgifter	</a:t>
          </a:r>
        </a:p>
        <a:p>
          <a:r>
            <a:rPr lang="da-DK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Bedriftens produktionsomfang:	</a:t>
          </a:r>
        </a:p>
        <a:p>
          <a:r>
            <a:rPr lang="da-DK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Jordtilliggende, ha	450	</a:t>
          </a:r>
        </a:p>
        <a:p>
          <a:r>
            <a:rPr lang="da-DK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Årssøer, stk	740	</a:t>
          </a:r>
        </a:p>
        <a:p>
          <a:r>
            <a:rPr lang="da-DK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Fravænnede grise, stk 7 kg	22.000	</a:t>
          </a:r>
        </a:p>
        <a:p>
          <a:r>
            <a:rPr lang="da-DK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Heraf salg, stk. v 7 kg	5.800	</a:t>
          </a:r>
        </a:p>
        <a:p>
          <a:r>
            <a:rPr lang="da-DK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Producerede, stk. 7-30 kg	16.200	</a:t>
          </a:r>
        </a:p>
        <a:p>
          <a:r>
            <a:rPr lang="da-DK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Salg, stk v 30 kg	4.700	</a:t>
          </a:r>
        </a:p>
        <a:p>
          <a:r>
            <a:rPr lang="da-DK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Slagtesvin producerede, stk	11.500	</a:t>
          </a:r>
        </a:p>
        <a:p>
          <a:r>
            <a:rPr lang="da-DK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Forbrug el, baseret på normtal, kWh/år	478.700	der er ikke indregnet el til andet end svineproduktionen	</a:t>
          </a:r>
        </a:p>
        <a:p>
          <a:r>
            <a:rPr lang="da-DK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Indbetalte afgifter 2013	Bemærkninger	</a:t>
          </a:r>
        </a:p>
        <a:p>
          <a:r>
            <a:rPr lang="da-DK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Pesticidafgift, kr	122.177	Jf. fakturaer. Lov nr. 594 af 18/06/2012 (sundhedsbelastning + miljøeffekt + miljøadfærd + aktivstof)	</a:t>
          </a:r>
        </a:p>
        <a:p>
          <a:r>
            <a:rPr lang="da-DK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PSO-afgift	95.740	sat til 0,20 kr/kWh x forbrug kWh (svinger typisk 19-22 øre)	</a:t>
          </a:r>
        </a:p>
        <a:p>
          <a:r>
            <a:rPr lang="da-DK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Produktionsafgift, slagtesøer, kr	5.093	11 kr / slagtet so	</a:t>
          </a:r>
        </a:p>
        <a:p>
          <a:r>
            <a:rPr lang="da-DK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Prod.afgift, eksportgrise v 30 kg, kr	7.750	1,55 kr / gris	</a:t>
          </a:r>
        </a:p>
        <a:p>
          <a:r>
            <a:rPr lang="da-DK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Produktionsafgift, slagtesvin, kr	64.400	5,60 kr / slagtesvin	</a:t>
          </a:r>
        </a:p>
        <a:p>
          <a:r>
            <a:rPr lang="da-DK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Fosforafgift, foder, kr	16.000	oplyst af HM / regnskab	</a:t>
          </a:r>
        </a:p>
        <a:p>
          <a:r>
            <a:rPr lang="da-DK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Foderafgift, 740 søer, kr	3.108	jf. 3S: 4,20 kr pr so v landsgns foderforbrug	</a:t>
          </a:r>
        </a:p>
        <a:p>
          <a:r>
            <a:rPr lang="da-DK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Foderafgift, 16.200 smågrise, kr	2.754	jf. 3S: 0,17 kr pr gris v landsgns foderforbrug	</a:t>
          </a:r>
        </a:p>
        <a:p>
          <a:r>
            <a:rPr lang="da-DK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Foderafgift, 11.500 slagtesvin, kr	7.130	jf. 3S: 0,62 kr pr slsv v landsgns foderforbrug	</a:t>
          </a:r>
        </a:p>
        <a:p>
          <a:r>
            <a:rPr lang="da-DK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Statsafgift, medicin, kr	6.600	Oplyst af HM / regnskab	</a:t>
          </a:r>
        </a:p>
        <a:p>
          <a:r>
            <a:rPr lang="da-DK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Afgifter i alt 2013, kr	330.752	</a:t>
          </a:r>
        </a:p>
        <a:p>
          <a:r>
            <a:rPr lang="da-DK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Heraf udgør pesticidafg. pr ha pr år, kr	272	</a:t>
          </a:r>
        </a:p>
        <a:p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1"/>
  <sheetViews>
    <sheetView tabSelected="1" zoomScaleNormal="100" workbookViewId="0">
      <selection activeCell="B10" sqref="B10"/>
    </sheetView>
  </sheetViews>
  <sheetFormatPr defaultRowHeight="14.5" x14ac:dyDescent="0.35"/>
  <cols>
    <col min="1" max="1" width="50.7265625" customWidth="1"/>
    <col min="2" max="2" width="13.26953125" style="1" customWidth="1"/>
    <col min="3" max="3" width="16" customWidth="1"/>
    <col min="4" max="4" width="9.7265625" bestFit="1" customWidth="1"/>
    <col min="5" max="5" width="10.7265625" bestFit="1" customWidth="1"/>
  </cols>
  <sheetData>
    <row r="1" spans="1:3" ht="23.5" x14ac:dyDescent="0.55000000000000004">
      <c r="A1" s="3" t="s">
        <v>42</v>
      </c>
    </row>
    <row r="2" spans="1:3" ht="18.5" x14ac:dyDescent="0.45">
      <c r="A2" s="55" t="s">
        <v>44</v>
      </c>
    </row>
    <row r="3" spans="1:3" ht="15" x14ac:dyDescent="0.25">
      <c r="A3" s="56" t="s">
        <v>45</v>
      </c>
    </row>
    <row r="5" spans="1:3" s="17" customFormat="1" ht="45" x14ac:dyDescent="0.25">
      <c r="A5" s="43" t="s">
        <v>19</v>
      </c>
      <c r="B5" s="44" t="s">
        <v>34</v>
      </c>
    </row>
    <row r="6" spans="1:3" ht="15" x14ac:dyDescent="0.25">
      <c r="A6" s="5" t="s">
        <v>0</v>
      </c>
      <c r="B6" s="11">
        <v>450</v>
      </c>
    </row>
    <row r="7" spans="1:3" x14ac:dyDescent="0.35">
      <c r="A7" s="5" t="s">
        <v>1</v>
      </c>
      <c r="B7" s="11">
        <v>740</v>
      </c>
      <c r="C7" t="s">
        <v>43</v>
      </c>
    </row>
    <row r="8" spans="1:3" x14ac:dyDescent="0.35">
      <c r="A8" s="5" t="s">
        <v>2</v>
      </c>
      <c r="B8" s="11">
        <v>22000</v>
      </c>
    </row>
    <row r="9" spans="1:3" ht="15" x14ac:dyDescent="0.25">
      <c r="A9" s="5" t="s">
        <v>3</v>
      </c>
      <c r="B9" s="11">
        <v>5800</v>
      </c>
    </row>
    <row r="10" spans="1:3" ht="15" x14ac:dyDescent="0.25">
      <c r="A10" s="5" t="s">
        <v>4</v>
      </c>
      <c r="B10" s="11">
        <v>16200</v>
      </c>
    </row>
    <row r="11" spans="1:3" ht="15" x14ac:dyDescent="0.25">
      <c r="A11" s="5" t="s">
        <v>5</v>
      </c>
      <c r="B11" s="11">
        <v>4700</v>
      </c>
    </row>
    <row r="12" spans="1:3" ht="15" x14ac:dyDescent="0.25">
      <c r="A12" s="5" t="s">
        <v>6</v>
      </c>
      <c r="B12" s="11">
        <v>11500</v>
      </c>
    </row>
    <row r="13" spans="1:3" x14ac:dyDescent="0.35">
      <c r="A13" s="9" t="s">
        <v>7</v>
      </c>
      <c r="B13" s="12">
        <v>478700</v>
      </c>
    </row>
    <row r="16" spans="1:3" ht="23.25" x14ac:dyDescent="0.35">
      <c r="A16" s="3" t="s">
        <v>18</v>
      </c>
    </row>
    <row r="18" spans="1:4" ht="45" x14ac:dyDescent="0.25">
      <c r="A18" s="36" t="s">
        <v>39</v>
      </c>
      <c r="B18" s="41" t="s">
        <v>34</v>
      </c>
      <c r="C18" s="39" t="s">
        <v>33</v>
      </c>
      <c r="D18" s="40" t="s">
        <v>37</v>
      </c>
    </row>
    <row r="19" spans="1:4" ht="15" x14ac:dyDescent="0.25">
      <c r="A19" s="23" t="s">
        <v>22</v>
      </c>
      <c r="B19" s="31">
        <f>0.35*B13</f>
        <v>167545</v>
      </c>
      <c r="C19" s="32">
        <f>0.29*B13</f>
        <v>138823</v>
      </c>
      <c r="D19" s="33">
        <f>0.26*B13</f>
        <v>124462</v>
      </c>
    </row>
    <row r="20" spans="1:4" x14ac:dyDescent="0.35">
      <c r="A20" s="24" t="s">
        <v>36</v>
      </c>
      <c r="B20" s="16">
        <v>0</v>
      </c>
      <c r="C20" s="22">
        <f>0.15*B13</f>
        <v>71805</v>
      </c>
      <c r="D20" s="20">
        <v>0</v>
      </c>
    </row>
    <row r="21" spans="1:4" x14ac:dyDescent="0.35">
      <c r="A21" s="24" t="s">
        <v>9</v>
      </c>
      <c r="B21" s="57">
        <f>0.22*B13</f>
        <v>105314</v>
      </c>
      <c r="C21" s="22">
        <f>0.52*B13</f>
        <v>248924</v>
      </c>
      <c r="D21" s="20">
        <v>0</v>
      </c>
    </row>
    <row r="22" spans="1:4" x14ac:dyDescent="0.35">
      <c r="A22" s="34" t="s">
        <v>10</v>
      </c>
      <c r="B22" s="30">
        <v>5093</v>
      </c>
      <c r="C22" s="53" t="s">
        <v>35</v>
      </c>
      <c r="D22" s="54"/>
    </row>
    <row r="23" spans="1:4" ht="15" x14ac:dyDescent="0.25">
      <c r="A23" s="34" t="s">
        <v>11</v>
      </c>
      <c r="B23" s="30">
        <v>7750</v>
      </c>
      <c r="C23" s="53" t="s">
        <v>35</v>
      </c>
      <c r="D23" s="54"/>
    </row>
    <row r="24" spans="1:4" ht="15" x14ac:dyDescent="0.25">
      <c r="A24" s="34" t="s">
        <v>12</v>
      </c>
      <c r="B24" s="30">
        <v>64400</v>
      </c>
      <c r="C24" s="53" t="s">
        <v>35</v>
      </c>
      <c r="D24" s="54"/>
    </row>
    <row r="25" spans="1:4" ht="15" x14ac:dyDescent="0.25">
      <c r="A25" s="24" t="s">
        <v>13</v>
      </c>
      <c r="B25" s="16">
        <v>16000</v>
      </c>
      <c r="C25" s="15">
        <v>0</v>
      </c>
      <c r="D25" s="20">
        <v>0</v>
      </c>
    </row>
    <row r="26" spans="1:4" x14ac:dyDescent="0.35">
      <c r="A26" s="24" t="s">
        <v>14</v>
      </c>
      <c r="B26" s="16">
        <v>3108</v>
      </c>
      <c r="C26" s="15">
        <v>0</v>
      </c>
      <c r="D26" s="20">
        <v>0</v>
      </c>
    </row>
    <row r="27" spans="1:4" x14ac:dyDescent="0.35">
      <c r="A27" s="24" t="s">
        <v>15</v>
      </c>
      <c r="B27" s="16">
        <v>2754</v>
      </c>
      <c r="C27" s="15">
        <v>0</v>
      </c>
      <c r="D27" s="20">
        <v>0</v>
      </c>
    </row>
    <row r="28" spans="1:4" ht="15" x14ac:dyDescent="0.25">
      <c r="A28" s="24" t="s">
        <v>16</v>
      </c>
      <c r="B28" s="16">
        <v>7130</v>
      </c>
      <c r="C28" s="15">
        <v>0</v>
      </c>
      <c r="D28" s="20">
        <v>0</v>
      </c>
    </row>
    <row r="29" spans="1:4" ht="15" x14ac:dyDescent="0.25">
      <c r="A29" s="24" t="s">
        <v>17</v>
      </c>
      <c r="B29" s="16">
        <v>6600</v>
      </c>
      <c r="C29" s="15">
        <v>0</v>
      </c>
      <c r="D29" s="20">
        <v>0</v>
      </c>
    </row>
    <row r="30" spans="1:4" ht="15.75" thickBot="1" x14ac:dyDescent="0.3">
      <c r="A30" s="26" t="s">
        <v>23</v>
      </c>
      <c r="B30" s="4">
        <v>0</v>
      </c>
      <c r="C30" s="27">
        <f>-37*B10</f>
        <v>-599400</v>
      </c>
      <c r="D30" s="35">
        <v>0</v>
      </c>
    </row>
    <row r="31" spans="1:4" x14ac:dyDescent="0.35">
      <c r="A31" s="24" t="s">
        <v>41</v>
      </c>
      <c r="B31" s="16">
        <f>SUM(B19:B21,B25:B30)</f>
        <v>308451</v>
      </c>
      <c r="C31" s="22">
        <f>SUM(C19:C30)</f>
        <v>-139848</v>
      </c>
      <c r="D31" s="19">
        <f>SUM(D19:D30)</f>
        <v>124462</v>
      </c>
    </row>
    <row r="32" spans="1:4" ht="15" x14ac:dyDescent="0.25">
      <c r="A32" s="29" t="s">
        <v>40</v>
      </c>
      <c r="B32" s="21">
        <f>B31/B10</f>
        <v>19.040185185185184</v>
      </c>
      <c r="C32" s="21">
        <f>C31/$B$10</f>
        <v>-8.6325925925925926</v>
      </c>
      <c r="D32" s="10">
        <f>D31/$B$10</f>
        <v>7.6828395061728392</v>
      </c>
    </row>
    <row r="34" spans="1:4" ht="43.5" x14ac:dyDescent="0.35">
      <c r="A34" s="37" t="s">
        <v>21</v>
      </c>
      <c r="B34" s="38" t="s">
        <v>34</v>
      </c>
      <c r="C34" s="39" t="s">
        <v>33</v>
      </c>
      <c r="D34" s="40" t="s">
        <v>37</v>
      </c>
    </row>
    <row r="35" spans="1:4" x14ac:dyDescent="0.35">
      <c r="A35" s="23" t="s">
        <v>8</v>
      </c>
      <c r="B35" s="16">
        <v>122177</v>
      </c>
      <c r="C35" s="15">
        <v>0</v>
      </c>
      <c r="D35" s="19">
        <f>120*B6</f>
        <v>54000</v>
      </c>
    </row>
    <row r="36" spans="1:4" ht="15" thickBot="1" x14ac:dyDescent="0.4">
      <c r="A36" s="26" t="s">
        <v>20</v>
      </c>
      <c r="B36" s="4">
        <f>367*450</f>
        <v>165150</v>
      </c>
      <c r="C36" s="27">
        <f>90*B6</f>
        <v>40500</v>
      </c>
      <c r="D36" s="28">
        <v>0</v>
      </c>
    </row>
    <row r="37" spans="1:4" x14ac:dyDescent="0.35">
      <c r="A37" s="25" t="s">
        <v>25</v>
      </c>
      <c r="B37" s="21">
        <f>SUM(B35:B36)</f>
        <v>287327</v>
      </c>
      <c r="C37" s="21">
        <f>SUM(C35:C36)</f>
        <v>40500</v>
      </c>
      <c r="D37" s="10">
        <f>SUM(D35:D36)</f>
        <v>54000</v>
      </c>
    </row>
    <row r="38" spans="1:4" x14ac:dyDescent="0.35">
      <c r="A38" s="15"/>
      <c r="B38" s="16"/>
    </row>
    <row r="39" spans="1:4" ht="43.5" x14ac:dyDescent="0.35">
      <c r="A39" s="42" t="s">
        <v>38</v>
      </c>
      <c r="B39" s="38" t="s">
        <v>34</v>
      </c>
      <c r="C39" s="39" t="s">
        <v>33</v>
      </c>
      <c r="D39" s="40" t="s">
        <v>37</v>
      </c>
    </row>
    <row r="40" spans="1:4" x14ac:dyDescent="0.35">
      <c r="A40" s="23" t="s">
        <v>27</v>
      </c>
      <c r="B40" s="16">
        <f t="shared" ref="B40:D41" si="0">B35/$B$6</f>
        <v>271.50444444444446</v>
      </c>
      <c r="C40" s="16">
        <f t="shared" si="0"/>
        <v>0</v>
      </c>
      <c r="D40" s="6">
        <f t="shared" si="0"/>
        <v>120</v>
      </c>
    </row>
    <row r="41" spans="1:4" ht="15" thickBot="1" x14ac:dyDescent="0.4">
      <c r="A41" s="26" t="s">
        <v>28</v>
      </c>
      <c r="B41" s="4">
        <f t="shared" si="0"/>
        <v>367</v>
      </c>
      <c r="C41" s="4">
        <f t="shared" si="0"/>
        <v>90</v>
      </c>
      <c r="D41" s="8">
        <f t="shared" si="0"/>
        <v>0</v>
      </c>
    </row>
    <row r="42" spans="1:4" x14ac:dyDescent="0.35">
      <c r="A42" s="29" t="s">
        <v>29</v>
      </c>
      <c r="B42" s="21">
        <f>SUM(B40:B41)</f>
        <v>638.50444444444452</v>
      </c>
      <c r="C42" s="21">
        <f>SUM(C40:C41)</f>
        <v>90</v>
      </c>
      <c r="D42" s="10">
        <f>SUM(D40:D41)</f>
        <v>120</v>
      </c>
    </row>
    <row r="43" spans="1:4" ht="15" thickBot="1" x14ac:dyDescent="0.4"/>
    <row r="44" spans="1:4" ht="15" thickBot="1" x14ac:dyDescent="0.4">
      <c r="A44" s="13" t="s">
        <v>26</v>
      </c>
      <c r="B44" s="14">
        <f>B37+B31</f>
        <v>595778</v>
      </c>
      <c r="C44" s="14">
        <f>C37+C31</f>
        <v>-99348</v>
      </c>
      <c r="D44" s="14">
        <f>D37+D31</f>
        <v>178462</v>
      </c>
    </row>
    <row r="47" spans="1:4" ht="31.5" customHeight="1" x14ac:dyDescent="0.35">
      <c r="A47" s="45" t="s">
        <v>31</v>
      </c>
      <c r="B47" s="50">
        <v>2000</v>
      </c>
      <c r="C47" s="46">
        <v>0</v>
      </c>
      <c r="D47" s="18">
        <v>0</v>
      </c>
    </row>
    <row r="48" spans="1:4" ht="15" thickBot="1" x14ac:dyDescent="0.4">
      <c r="A48" s="7" t="s">
        <v>30</v>
      </c>
      <c r="B48" s="51">
        <f>B47*$B$6</f>
        <v>900000</v>
      </c>
      <c r="C48" s="4">
        <f t="shared" ref="C48:D48" si="1">C47*$B$6</f>
        <v>0</v>
      </c>
      <c r="D48" s="8">
        <f t="shared" si="1"/>
        <v>0</v>
      </c>
    </row>
    <row r="49" spans="1:4" x14ac:dyDescent="0.35">
      <c r="A49" s="47" t="s">
        <v>32</v>
      </c>
      <c r="B49" s="52">
        <f>B48+B44</f>
        <v>1495778</v>
      </c>
      <c r="C49" s="48">
        <f>C48+C44</f>
        <v>-99348</v>
      </c>
      <c r="D49" s="49">
        <f>D48+D44</f>
        <v>178462</v>
      </c>
    </row>
    <row r="51" spans="1:4" x14ac:dyDescent="0.35">
      <c r="A51" s="2" t="s">
        <v>24</v>
      </c>
    </row>
  </sheetData>
  <pageMargins left="0.7" right="0.7" top="0.75" bottom="0.75" header="0.3" footer="0.3"/>
  <pageSetup paperSize="9" scale="68" orientation="landscape" r:id="rId1"/>
  <rowBreaks count="1" manualBreakCount="1">
    <brk id="3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</dc:creator>
  <cp:lastModifiedBy>Thomas Clausen</cp:lastModifiedBy>
  <cp:lastPrinted>2016-02-03T14:21:45Z</cp:lastPrinted>
  <dcterms:created xsi:type="dcterms:W3CDTF">2015-11-10T09:52:12Z</dcterms:created>
  <dcterms:modified xsi:type="dcterms:W3CDTF">2016-02-08T16:17:28Z</dcterms:modified>
</cp:coreProperties>
</file>